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📊 Calculator" sheetId="1" state="visible" r:id="rId3"/>
    <sheet name="📅 Savings Plan" sheetId="2" state="visible" r:id="rId4"/>
    <sheet name="📖 Guid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<sst xmlns="http://schemas.openxmlformats.org/spreadsheetml/2006/main" count="112" uniqueCount="102">
  <si>
    <t xml:space="preserve">🛡️  Emergency Fund Calculator</t>
  </si>
  <si>
    <t xml:space="preserve">How much should you have saved? Fill in the blue cells — everything updates automatically.</t>
  </si>
  <si>
    <t xml:space="preserve">  SECTION 1 — Monthly Essential Expenses</t>
  </si>
  <si>
    <t xml:space="preserve">  Housing (rent / mortgage / maintenance)</t>
  </si>
  <si>
    <t xml:space="preserve">← edit</t>
  </si>
  <si>
    <t xml:space="preserve">  Utilities (electricity, gas, water, internet)</t>
  </si>
  <si>
    <t xml:space="preserve">  Groceries &amp; household supplies</t>
  </si>
  <si>
    <t xml:space="preserve">  Transport (fuel, public transit, car payments)</t>
  </si>
  <si>
    <t xml:space="preserve">  Insurance premiums (health, home, auto)</t>
  </si>
  <si>
    <t xml:space="preserve">  Minimum debt repayments (loans, credit cards)</t>
  </si>
  <si>
    <t xml:space="preserve">  Childcare / school fees</t>
  </si>
  <si>
    <t xml:space="preserve">  Medical &amp; prescriptions</t>
  </si>
  <si>
    <t xml:space="preserve">  Other essential recurring expenses</t>
  </si>
  <si>
    <t xml:space="preserve">  Total monthly essential expenses</t>
  </si>
  <si>
    <t xml:space="preserve">  SECTION 2 — Your Situation &amp; Risk Profile</t>
  </si>
  <si>
    <t xml:space="preserve">  Job security / income stability</t>
  </si>
  <si>
    <t xml:space="preserve">Stable</t>
  </si>
  <si>
    <t xml:space="preserve">Options: Stable | Moderate | Volatile | Freelance/Self-employed</t>
  </si>
  <si>
    <t xml:space="preserve">  Number of income earners in household</t>
  </si>
  <si>
    <t xml:space="preserve">e.g. 1 or 2</t>
  </si>
  <si>
    <t xml:space="preserve">  Number of dependants (children, elderly)</t>
  </si>
  <si>
    <t xml:space="preserve">0 if none</t>
  </si>
  <si>
    <t xml:space="preserve">  Do you have health insurance? (1=Yes, 0=No)</t>
  </si>
  <si>
    <t xml:space="preserve">Affects medical risk</t>
  </si>
  <si>
    <t xml:space="preserve">  High-interest debt outstanding? (1=Yes, 0=No)</t>
  </si>
  <si>
    <t xml:space="preserve">Credit cards, etc.</t>
  </si>
  <si>
    <t xml:space="preserve">  SECTION 3 — Your Recommended Emergency Fund Target</t>
  </si>
  <si>
    <t xml:space="preserve">  Recommended months of coverage</t>
  </si>
  <si>
    <t xml:space="preserve">  Minimum fund (3 months)</t>
  </si>
  <si>
    <t xml:space="preserve">  Recommended fund (personalised)</t>
  </si>
  <si>
    <t xml:space="preserve">  Maximum / high-security fund (12 months)</t>
  </si>
  <si>
    <t xml:space="preserve">  SECTION 4 — Progress Tracker</t>
  </si>
  <si>
    <t xml:space="preserve">  Current emergency fund balance</t>
  </si>
  <si>
    <t xml:space="preserve">What you have saved now</t>
  </si>
  <si>
    <t xml:space="preserve">  Gap to reach recommended target</t>
  </si>
  <si>
    <t xml:space="preserve">  % of recommended target achieved</t>
  </si>
  <si>
    <t xml:space="preserve">  Target months to fully fund (your goal)</t>
  </si>
  <si>
    <t xml:space="preserve">e.g. 12 = one year</t>
  </si>
  <si>
    <t xml:space="preserve">  Monthly savings needed to close gap</t>
  </si>
  <si>
    <t xml:space="preserve">  SECTION 5 — Where to Keep Your Emergency Fund</t>
  </si>
  <si>
    <t xml:space="preserve">  High-yield savings account (HYSA)</t>
  </si>
  <si>
    <t xml:space="preserve">Best option — 4–5% APY, FDIC insured, accessible</t>
  </si>
  <si>
    <t xml:space="preserve">⭐ Recommended</t>
  </si>
  <si>
    <t xml:space="preserve">  Money market account</t>
  </si>
  <si>
    <t xml:space="preserve">Similar to HYSA, often with cheque-writing</t>
  </si>
  <si>
    <t xml:space="preserve">  T-Bills / Treasury funds</t>
  </si>
  <si>
    <t xml:space="preserve">Slightly higher yield; slight delay on redemption</t>
  </si>
  <si>
    <t xml:space="preserve">✅ Good</t>
  </si>
  <si>
    <t xml:space="preserve">  Current / chequing account</t>
  </si>
  <si>
    <t xml:space="preserve">Too accessible; low/no interest — avoid for full fund</t>
  </si>
  <si>
    <t xml:space="preserve">⚠️ Partial only</t>
  </si>
  <si>
    <t xml:space="preserve">  Stocks / ETFs</t>
  </si>
  <si>
    <t xml:space="preserve">Too volatile — can drop 30–50% when you need it most</t>
  </si>
  <si>
    <t xml:space="preserve">❌ Not suitable</t>
  </si>
  <si>
    <t xml:space="preserve">  Fixed deposit with penalty</t>
  </si>
  <si>
    <t xml:space="preserve">Illiquid; defeats the purpose of emergency fund</t>
  </si>
  <si>
    <t xml:space="preserve">💡 Tip: This calculator is a guide, not financial advice. Consult a certified financial planner for personalised recommendations.</t>
  </si>
  <si>
    <t xml:space="preserve">📅  Monthly Savings Plan — Road to Your Emergency Fund</t>
  </si>
  <si>
    <t xml:space="preserve">Based on your inputs from the Calculator sheet. Tracks 24 months of progress.</t>
  </si>
  <si>
    <t xml:space="preserve">  SUMMARY  |  Recommended Target: see Calculator sheet C27 | Monthly savings needed: see Calculator sheet C35</t>
  </si>
  <si>
    <t xml:space="preserve">Month</t>
  </si>
  <si>
    <t xml:space="preserve">Opening Balance</t>
  </si>
  <si>
    <t xml:space="preserve">Monthly Contribution</t>
  </si>
  <si>
    <t xml:space="preserve">Interest Earned</t>
  </si>
  <si>
    <t xml:space="preserve">Closing Balance</t>
  </si>
  <si>
    <t xml:space="preserve">% of Target</t>
  </si>
  <si>
    <t xml:space="preserve">* Interest estimated at 4.5% APY (HYSA rate). Actual rate will vary. Closing balance capped at recommended target.</t>
  </si>
  <si>
    <t xml:space="preserve">📖  Emergency Fund Guide — What, Why &amp; How</t>
  </si>
  <si>
    <t xml:space="preserve">WHAT IS AN EMERGENCY FUND?</t>
  </si>
  <si>
    <t xml:space="preserve">An emergency fund is money set aside specifically to cover unexpected financial shocks — job loss, medical emergency, urgent home repairs, or any unplanned expense that would otherwise force you into debt.</t>
  </si>
  <si>
    <t xml:space="preserve">WHY DO YOU NEED ONE?</t>
  </si>
  <si>
    <t xml:space="preserve">Without an emergency fund, a single unexpected bill can send you into high-interest debt that takes years to pay off. Studies consistently show that households with 3+ months of expenses saved weather financial shocks with far less lasting damage to their financial health.</t>
  </si>
  <si>
    <t xml:space="preserve">HOW MUCH IS ENOUGH?</t>
  </si>
  <si>
    <t xml:space="preserve">The classic rule is 3–6 months of essential expenses. But the right number depends on your situation:</t>
  </si>
  <si>
    <t xml:space="preserve">  • Stable job, dual income, no dependants → 3 months is a reasonable minimum</t>
  </si>
  <si>
    <t xml:space="preserve">  • Single income, dependants, moderate stability → 4–5 months</t>
  </si>
  <si>
    <t xml:space="preserve">  • Freelance, self-employed, volatile income, or no health cover → 6–12 months</t>
  </si>
  <si>
    <t xml:space="preserve">  • High-value homeowner or business owner with staff → Consider 9–12 months</t>
  </si>
  <si>
    <t xml:space="preserve">WHERE SHOULD YOU KEEP IT?</t>
  </si>
  <si>
    <t xml:space="preserve">  ✅ High-yield savings account (HYSA) — Best choice. FDIC/FSCS insured, 4–5% APY, instant access.</t>
  </si>
  <si>
    <t xml:space="preserve">  ✅ Money market account — Similar benefits, sometimes includes cheque-writing.</t>
  </si>
  <si>
    <t xml:space="preserve">  ✅ Treasury Bills / T-Bills — Slightly higher yield; excellent for 3–6 month rolling amounts.</t>
  </si>
  <si>
    <t xml:space="preserve">  ⚠️  Standard savings account — Fine for a small buffer; too low-yield for the full fund.</t>
  </si>
  <si>
    <t xml:space="preserve">  ❌ Stocks or ETFs — Market can drop 30–50% right when you need the money most.</t>
  </si>
  <si>
    <t xml:space="preserve">  ❌ Fixed deposits with early exit penalties — Defeats the purpose of liquidity.</t>
  </si>
  <si>
    <t xml:space="preserve">HOW TO BUILD IT FASTER</t>
  </si>
  <si>
    <t xml:space="preserve">  1.  Automate — Set up an automatic transfer on payday before you can spend it.</t>
  </si>
  <si>
    <t xml:space="preserve">  2.  Treat it like a bill — Budget for it like rent; non-negotiable.</t>
  </si>
  <si>
    <t xml:space="preserve">  3.  Boost with windfalls — Direct tax refunds, bonuses, and gifts straight to the fund.</t>
  </si>
  <si>
    <t xml:space="preserve">  4.  Start small — Even $50/month adds up. The habit matters more than the amount.</t>
  </si>
  <si>
    <t xml:space="preserve">  5.  Separate account — Keep it out of your everyday account so you are not tempted.</t>
  </si>
  <si>
    <t xml:space="preserve">COMMON MISTAKES TO AVOID</t>
  </si>
  <si>
    <t xml:space="preserve">  ❌ Using it for non-emergencies (holidays, shopping) — This is not a savings fund.</t>
  </si>
  <si>
    <t xml:space="preserve">  ❌ Keeping it in a current account where it earns nothing.</t>
  </si>
  <si>
    <t xml:space="preserve">  ❌ Stopping contributions once you 'feel okay' — Build to your full target.</t>
  </si>
  <si>
    <t xml:space="preserve">  ❌ Investing it in anything that can lose value or has redemption delays.</t>
  </si>
  <si>
    <t xml:space="preserve">ONCE YOU HIT YOUR TARGET</t>
  </si>
  <si>
    <t xml:space="preserve">Congratulations — you now have a financial safety net most people never build. Redirect your monthly savings contribution to:</t>
  </si>
  <si>
    <t xml:space="preserve">  • Paying off high-interest debt aggressively</t>
  </si>
  <si>
    <t xml:space="preserve">  • Maxing out tax-advantaged retirement accounts (401k, IRA, ISA, PPF)</t>
  </si>
  <si>
    <t xml:space="preserve">  • Investing in low-cost index funds for long-term wealth building</t>
  </si>
  <si>
    <t xml:space="preserve">This calculator was built to help you get there. Share it with someone who needs it.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</si>
</sst>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"/>
    <numFmt numFmtId="166" formatCode="0"/>
    <numFmt numFmtId="167" formatCode="0.0&quot; months&quot;"/>
    <numFmt numFmtId="168" formatCode="0%"/>
    <numFmt numFmtId="169" formatCode="\$#,##0.00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E1F5EE"/>
      <name val="Arial"/>
      <family val="0"/>
      <charset val="1"/>
    </font>
    <font>
      <b val="true"/>
      <sz val="10"/>
      <color rgb="FF085041"/>
      <name val="Arial"/>
      <family val="0"/>
      <charset val="1"/>
    </font>
    <font>
      <sz val="10"/>
      <color rgb="FF44444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888780"/>
      <name val="Arial"/>
      <family val="0"/>
      <charset val="1"/>
    </font>
    <font>
      <b val="true"/>
      <sz val="12"/>
      <color rgb="FF085041"/>
      <name val="Arial"/>
      <family val="0"/>
      <charset val="1"/>
    </font>
    <font>
      <b val="true"/>
      <sz val="10"/>
      <color rgb="FF412402"/>
      <name val="Arial"/>
      <family val="0"/>
      <charset val="1"/>
    </font>
    <font>
      <sz val="11"/>
      <color rgb="FF085041"/>
      <name val="Arial"/>
      <family val="0"/>
      <charset val="1"/>
    </font>
    <font>
      <b val="true"/>
      <sz val="13"/>
      <color rgb="FF085041"/>
      <name val="Arial"/>
      <family val="0"/>
      <charset val="1"/>
    </font>
    <font>
      <b val="true"/>
      <sz val="10"/>
      <color rgb="FF26215C"/>
      <name val="Arial"/>
      <family val="0"/>
      <charset val="1"/>
    </font>
    <font>
      <b val="true"/>
      <sz val="10"/>
      <color rgb="FF173404"/>
      <name val="Arial"/>
      <family val="0"/>
      <charset val="1"/>
    </font>
    <font>
      <b val="true"/>
      <sz val="10"/>
      <color rgb="FF444441"/>
      <name val="Arial"/>
      <family val="0"/>
      <charset val="1"/>
    </font>
    <font>
      <sz val="9"/>
      <color rgb="FF5F5E5A"/>
      <name val="Arial"/>
      <family val="0"/>
      <charset val="1"/>
    </font>
    <font>
      <b val="true"/>
      <sz val="9"/>
      <color rgb="FF173404"/>
      <name val="Arial"/>
      <family val="0"/>
      <charset val="1"/>
    </font>
    <font>
      <b val="true"/>
      <sz val="9"/>
      <color rgb="FF085041"/>
      <name val="Arial"/>
      <family val="0"/>
      <charset val="1"/>
    </font>
    <font>
      <b val="true"/>
      <sz val="9"/>
      <color rgb="FF412402"/>
      <name val="Arial"/>
      <family val="0"/>
      <charset val="1"/>
    </font>
    <font>
      <b val="true"/>
      <sz val="9"/>
      <color rgb="FF501313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AFA9EC"/>
      <name val="Arial"/>
      <family val="0"/>
      <charset val="1"/>
    </font>
    <font>
      <i val="true"/>
      <sz val="9"/>
      <color rgb="FF26215C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85041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4"/>
      <color rgb="FF085041"/>
      <name val="Arial"/>
      <family val="0"/>
      <charset val="1"/>
    </font>
    <font>
      <sz val="11"/>
      <color rgb="FF444441"/>
      <name val="Arial"/>
      <family val="0"/>
      <charset val="1"/>
    </font>
    <font>
      <b val="true"/>
      <sz val="14"/>
      <color rgb="FF412402"/>
      <name val="Arial"/>
      <family val="0"/>
      <charset val="1"/>
    </font>
    <font>
      <sz val="9"/>
      <color rgb="FF888780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0F6E56"/>
        <bgColor rgb="FF085041"/>
      </patternFill>
    </fill>
    <fill>
      <patternFill patternType="solid">
        <fgColor rgb="FF085041"/>
        <bgColor rgb="FF0F6E56"/>
      </patternFill>
    </fill>
    <fill>
      <patternFill patternType="solid">
        <fgColor rgb="FFE1F5EE"/>
        <bgColor rgb="FFEAF3DE"/>
      </patternFill>
    </fill>
    <fill>
      <patternFill patternType="solid">
        <fgColor rgb="FFFFFFFF"/>
        <bgColor rgb="FFEEF4FF"/>
      </patternFill>
    </fill>
    <fill>
      <patternFill patternType="solid">
        <fgColor rgb="FFEEF4FF"/>
        <bgColor rgb="FFEEEDFE"/>
      </patternFill>
    </fill>
    <fill>
      <patternFill patternType="solid">
        <fgColor rgb="FFFAEEDA"/>
        <bgColor rgb="FFFCEBEB"/>
      </patternFill>
    </fill>
    <fill>
      <patternFill patternType="solid">
        <fgColor rgb="FFEEEDFE"/>
        <bgColor rgb="FFEEF4FF"/>
      </patternFill>
    </fill>
    <fill>
      <patternFill patternType="solid">
        <fgColor rgb="FFEAF3DE"/>
        <bgColor rgb="FFF1EFE8"/>
      </patternFill>
    </fill>
    <fill>
      <patternFill patternType="solid">
        <fgColor rgb="FFF1EFE8"/>
        <bgColor rgb="FFEAF3DE"/>
      </patternFill>
    </fill>
    <fill>
      <patternFill patternType="solid">
        <fgColor rgb="FFFCEBEB"/>
        <bgColor rgb="FFFAEEDA"/>
      </patternFill>
    </fill>
    <fill>
      <patternFill patternType="solid">
        <fgColor rgb="FF26215C"/>
        <bgColor rgb="FF444441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>
        <color rgb="FF0F6E56"/>
      </left>
      <right/>
      <top style="thin">
        <color rgb="FFD3D1C7"/>
      </top>
      <bottom style="thin">
        <color rgb="FFD3D1C7"/>
      </bottom>
      <diagonal/>
    </border>
    <border diagonalUp="false" diagonalDown="false">
      <left style="thin">
        <color rgb="FFD3D1C7"/>
      </left>
      <right/>
      <top/>
      <bottom style="thin">
        <color rgb="FFD3D1C7"/>
      </bottom>
      <diagonal/>
    </border>
    <border diagonalUp="false" diagonalDown="false"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 diagonalUp="false" diagonalDown="false">
      <left/>
      <right style="thin">
        <color rgb="FFD3D1C7"/>
      </right>
      <top/>
      <bottom style="thin">
        <color rgb="FFD3D1C7"/>
      </bottom>
      <diagonal/>
    </border>
    <border diagonalUp="false" diagonalDown="false">
      <left style="thin">
        <color rgb="FF9FE1CB"/>
      </left>
      <right style="medium">
        <color rgb="FF0F6E56"/>
      </right>
      <top style="medium">
        <color rgb="FF0F6E56"/>
      </top>
      <bottom style="medium">
        <color rgb="FF0F6E56"/>
      </bottom>
      <diagonal/>
    </border>
    <border diagonalUp="false" diagonalDown="false">
      <left/>
      <right/>
      <top/>
      <bottom style="thin">
        <color rgb="FFD3D1C7"/>
      </bottom>
      <diagonal/>
    </border>
    <border diagonalUp="false" diagonalDown="false">
      <left style="thin">
        <color rgb="FFD3D1C7"/>
      </left>
      <right style="thin">
        <color rgb="FFD3D1C7"/>
      </right>
      <top style="thin">
        <color rgb="FFD3D1C7"/>
      </top>
      <bottom style="thin">
        <color rgb="FFD3D1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8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6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6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8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9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30" fillId="7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31" fillId="1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501313"/>
      <rgbColor rgb="FF008000"/>
      <rgbColor rgb="FF000080"/>
      <rgbColor rgb="FF808000"/>
      <rgbColor rgb="FF800080"/>
      <rgbColor rgb="FF0F6E56"/>
      <rgbColor rgb="FFD3D1C7"/>
      <rgbColor rgb="FF888780"/>
      <rgbColor rgb="FFAFA9EC"/>
      <rgbColor rgb="FF993366"/>
      <rgbColor rgb="FFFAEEDA"/>
      <rgbColor rgb="FFE1F5EE"/>
      <rgbColor rgb="FF660066"/>
      <rgbColor rgb="FFFF8080"/>
      <rgbColor rgb="FF0066CC"/>
      <rgbColor rgb="FFEEEDFE"/>
      <rgbColor rgb="FF000080"/>
      <rgbColor rgb="FFFF00FF"/>
      <rgbColor rgb="FFFFFF00"/>
      <rgbColor rgb="FF00FFFF"/>
      <rgbColor rgb="FF800080"/>
      <rgbColor rgb="FF800000"/>
      <rgbColor rgb="FF085041"/>
      <rgbColor rgb="FF0000FF"/>
      <rgbColor rgb="FF00CCFF"/>
      <rgbColor rgb="FFEEF4FF"/>
      <rgbColor rgb="FFEAF3DE"/>
      <rgbColor rgb="FFF1EFE8"/>
      <rgbColor rgb="FF9FE1CB"/>
      <rgbColor rgb="FFFF99CC"/>
      <rgbColor rgb="FFCC99FF"/>
      <rgbColor rgb="FFFCEBEB"/>
      <rgbColor rgb="FF3366FF"/>
      <rgbColor rgb="FF33CCCC"/>
      <rgbColor rgb="FF99CC00"/>
      <rgbColor rgb="FFFFCC00"/>
      <rgbColor rgb="FFFF9900"/>
      <rgbColor rgb="FFFF6600"/>
      <rgbColor rgb="FF5F5E5A"/>
      <rgbColor rgb="FF969696"/>
      <rgbColor rgb="FF26215C"/>
      <rgbColor rgb="FF339966"/>
      <rgbColor rgb="FF173404"/>
      <rgbColor rgb="FF412402"/>
      <rgbColor rgb="FF854F0B"/>
      <rgbColor rgb="FF993366"/>
      <rgbColor rgb="FF534AB7"/>
      <rgbColor rgb="FF4444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6E56"/>
    <pageSetUpPr fitToPage="false"/>
  </sheetPr>
  <dimension ref="B1:F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18"/>
    <col collapsed="false" customWidth="true" hidden="false" outlineLevel="0" max="7" min="7" style="0" width="2"/>
  </cols>
  <sheetData>
    <row r="1" customFormat="false" ht="6" hidden="false" customHeight="true" outlineLevel="0" collapsed="false"/>
    <row r="2" customFormat="false" ht="39.75" hidden="false" customHeight="true" outlineLevel="0" collapsed="false">
      <c r="B2" s="1" t="s">
        <v>0</v>
      </c>
      <c r="C2" s="1"/>
      <c r="D2" s="1"/>
      <c r="E2" s="1"/>
      <c r="F2" s="1"/>
    </row>
    <row r="3" customFormat="false" ht="19.5" hidden="false" customHeight="true" outlineLevel="0" collapsed="false">
      <c r="B3" s="2" t="s">
        <v>1</v>
      </c>
      <c r="C3" s="2"/>
      <c r="D3" s="2"/>
      <c r="E3" s="2"/>
      <c r="F3" s="2"/>
    </row>
    <row r="4" customFormat="false" ht="7.5" hidden="false" customHeight="true" outlineLevel="0" collapsed="false"/>
    <row r="5" customFormat="false" ht="21.75" hidden="false" customHeight="true" outlineLevel="0" collapsed="false">
      <c r="B5" s="3" t="s">
        <v>2</v>
      </c>
      <c r="C5" s="3"/>
      <c r="D5" s="3"/>
      <c r="E5" s="3"/>
      <c r="F5" s="3"/>
    </row>
    <row r="6" customFormat="false" ht="21.75" hidden="false" customHeight="true" outlineLevel="0" collapsed="false">
      <c r="B6" s="4" t="s">
        <v>3</v>
      </c>
      <c r="C6" s="5" t="n">
        <v>3000</v>
      </c>
      <c r="D6" s="6"/>
      <c r="E6" s="7" t="s">
        <v>4</v>
      </c>
    </row>
    <row r="7" customFormat="false" ht="21.75" hidden="false" customHeight="true" outlineLevel="0" collapsed="false">
      <c r="B7" s="4" t="s">
        <v>5</v>
      </c>
      <c r="C7" s="5" t="n">
        <v>200</v>
      </c>
      <c r="D7" s="6"/>
      <c r="E7" s="7" t="s">
        <v>4</v>
      </c>
    </row>
    <row r="8" customFormat="false" ht="21.75" hidden="false" customHeight="true" outlineLevel="0" collapsed="false">
      <c r="B8" s="4" t="s">
        <v>6</v>
      </c>
      <c r="C8" s="5" t="n">
        <v>500</v>
      </c>
      <c r="D8" s="6"/>
      <c r="E8" s="7" t="s">
        <v>4</v>
      </c>
    </row>
    <row r="9" customFormat="false" ht="21.75" hidden="false" customHeight="true" outlineLevel="0" collapsed="false">
      <c r="B9" s="4" t="s">
        <v>7</v>
      </c>
      <c r="C9" s="5" t="n">
        <v>300</v>
      </c>
      <c r="D9" s="6"/>
      <c r="E9" s="7" t="s">
        <v>4</v>
      </c>
    </row>
    <row r="10" customFormat="false" ht="21.75" hidden="false" customHeight="true" outlineLevel="0" collapsed="false">
      <c r="B10" s="4" t="s">
        <v>8</v>
      </c>
      <c r="C10" s="5" t="n">
        <v>250</v>
      </c>
      <c r="D10" s="6"/>
      <c r="E10" s="7" t="s">
        <v>4</v>
      </c>
    </row>
    <row r="11" customFormat="false" ht="21.75" hidden="false" customHeight="true" outlineLevel="0" collapsed="false">
      <c r="B11" s="4" t="s">
        <v>9</v>
      </c>
      <c r="C11" s="5" t="n">
        <v>200</v>
      </c>
      <c r="D11" s="6"/>
      <c r="E11" s="7" t="s">
        <v>4</v>
      </c>
    </row>
    <row r="12" customFormat="false" ht="21.75" hidden="false" customHeight="true" outlineLevel="0" collapsed="false">
      <c r="B12" s="4" t="s">
        <v>10</v>
      </c>
      <c r="C12" s="5" t="n">
        <v>0</v>
      </c>
      <c r="D12" s="6"/>
      <c r="E12" s="7" t="s">
        <v>4</v>
      </c>
    </row>
    <row r="13" customFormat="false" ht="21.75" hidden="false" customHeight="true" outlineLevel="0" collapsed="false">
      <c r="B13" s="4" t="s">
        <v>11</v>
      </c>
      <c r="C13" s="5" t="n">
        <v>100</v>
      </c>
      <c r="D13" s="6"/>
      <c r="E13" s="7" t="s">
        <v>4</v>
      </c>
    </row>
    <row r="14" customFormat="false" ht="21.75" hidden="false" customHeight="true" outlineLevel="0" collapsed="false">
      <c r="B14" s="4" t="s">
        <v>12</v>
      </c>
      <c r="C14" s="5" t="n">
        <v>150</v>
      </c>
      <c r="D14" s="6"/>
      <c r="E14" s="7" t="s">
        <v>4</v>
      </c>
    </row>
    <row r="15" customFormat="false" ht="24" hidden="false" customHeight="true" outlineLevel="0" collapsed="false">
      <c r="B15" s="8" t="s">
        <v>13</v>
      </c>
      <c r="C15" s="9" t="n">
        <f aca="false">SUM(C6:C14)</f>
        <v>4700</v>
      </c>
      <c r="D15" s="10"/>
      <c r="E15" s="10"/>
      <c r="F15" s="10"/>
    </row>
    <row r="16" customFormat="false" ht="7.5" hidden="false" customHeight="true" outlineLevel="0" collapsed="false"/>
    <row r="17" customFormat="false" ht="21.75" hidden="false" customHeight="true" outlineLevel="0" collapsed="false">
      <c r="B17" s="3" t="s">
        <v>14</v>
      </c>
      <c r="C17" s="3"/>
      <c r="D17" s="3"/>
      <c r="E17" s="3"/>
      <c r="F17" s="3"/>
    </row>
    <row r="18" customFormat="false" ht="21.75" hidden="false" customHeight="true" outlineLevel="0" collapsed="false">
      <c r="B18" s="4" t="s">
        <v>15</v>
      </c>
      <c r="C18" s="11" t="s">
        <v>16</v>
      </c>
      <c r="E18" s="7" t="s">
        <v>17</v>
      </c>
    </row>
    <row r="19" customFormat="false" ht="21.75" hidden="false" customHeight="true" outlineLevel="0" collapsed="false">
      <c r="B19" s="4" t="s">
        <v>18</v>
      </c>
      <c r="C19" s="12" t="n">
        <v>1</v>
      </c>
      <c r="E19" s="7" t="s">
        <v>19</v>
      </c>
    </row>
    <row r="20" customFormat="false" ht="21.75" hidden="false" customHeight="true" outlineLevel="0" collapsed="false">
      <c r="B20" s="4" t="s">
        <v>20</v>
      </c>
      <c r="C20" s="12" t="n">
        <v>0</v>
      </c>
      <c r="E20" s="7" t="s">
        <v>21</v>
      </c>
    </row>
    <row r="21" customFormat="false" ht="21.75" hidden="false" customHeight="true" outlineLevel="0" collapsed="false">
      <c r="B21" s="4" t="s">
        <v>22</v>
      </c>
      <c r="C21" s="12" t="n">
        <v>1</v>
      </c>
      <c r="E21" s="7" t="s">
        <v>23</v>
      </c>
    </row>
    <row r="22" customFormat="false" ht="21.75" hidden="false" customHeight="true" outlineLevel="0" collapsed="false">
      <c r="B22" s="4" t="s">
        <v>24</v>
      </c>
      <c r="C22" s="12" t="n">
        <v>0</v>
      </c>
      <c r="E22" s="7" t="s">
        <v>25</v>
      </c>
    </row>
    <row r="23" customFormat="false" ht="7.5" hidden="false" customHeight="true" outlineLevel="0" collapsed="false"/>
    <row r="24" customFormat="false" ht="21.75" hidden="false" customHeight="true" outlineLevel="0" collapsed="false">
      <c r="B24" s="13" t="s">
        <v>26</v>
      </c>
      <c r="C24" s="13"/>
      <c r="D24" s="13"/>
      <c r="E24" s="13"/>
      <c r="F24" s="13"/>
    </row>
    <row r="25" customFormat="false" ht="21.75" hidden="false" customHeight="true" outlineLevel="0" collapsed="false">
      <c r="B25" s="4" t="s">
        <v>27</v>
      </c>
      <c r="C25" s="14" t="n">
        <f aca="false">MAX(3, 3+IF(OR(C18="Volatile",C18="Freelance/Self-employed"),2,IF(C18="Moderate",1,0))+IF(C19=1,1,0)+IF(C20&gt;0,1,0)+IF(C21=0,0.5,0))</f>
        <v>4</v>
      </c>
    </row>
    <row r="26" customFormat="false" ht="21.75" hidden="false" customHeight="true" outlineLevel="0" collapsed="false">
      <c r="B26" s="4" t="s">
        <v>28</v>
      </c>
      <c r="C26" s="15" t="n">
        <f aca="false">C15*3</f>
        <v>14100</v>
      </c>
    </row>
    <row r="27" customFormat="false" ht="25.5" hidden="false" customHeight="true" outlineLevel="0" collapsed="false">
      <c r="B27" s="8" t="s">
        <v>29</v>
      </c>
      <c r="C27" s="16" t="n">
        <f aca="false">C15*C25</f>
        <v>18800</v>
      </c>
    </row>
    <row r="28" customFormat="false" ht="21.75" hidden="false" customHeight="true" outlineLevel="0" collapsed="false">
      <c r="B28" s="4" t="s">
        <v>30</v>
      </c>
      <c r="C28" s="15" t="n">
        <f aca="false">C15*12</f>
        <v>56400</v>
      </c>
    </row>
    <row r="29" customFormat="false" ht="7.5" hidden="false" customHeight="true" outlineLevel="0" collapsed="false"/>
    <row r="30" customFormat="false" ht="21.75" hidden="false" customHeight="true" outlineLevel="0" collapsed="false">
      <c r="B30" s="17" t="s">
        <v>31</v>
      </c>
      <c r="C30" s="17"/>
      <c r="D30" s="17"/>
      <c r="E30" s="17"/>
      <c r="F30" s="17"/>
    </row>
    <row r="31" customFormat="false" ht="21.75" hidden="false" customHeight="true" outlineLevel="0" collapsed="false">
      <c r="B31" s="4" t="s">
        <v>32</v>
      </c>
      <c r="C31" s="5" t="n">
        <v>5000</v>
      </c>
      <c r="E31" s="7" t="s">
        <v>33</v>
      </c>
    </row>
    <row r="32" customFormat="false" ht="21.75" hidden="false" customHeight="true" outlineLevel="0" collapsed="false">
      <c r="B32" s="4" t="s">
        <v>34</v>
      </c>
      <c r="C32" s="15" t="n">
        <f aca="false">MAX(0,C27-C31)</f>
        <v>13800</v>
      </c>
    </row>
    <row r="33" customFormat="false" ht="21.75" hidden="false" customHeight="true" outlineLevel="0" collapsed="false">
      <c r="B33" s="4" t="s">
        <v>35</v>
      </c>
      <c r="C33" s="18" t="n">
        <f aca="false">MIN(1,C31/C27)</f>
        <v>0.265957446808511</v>
      </c>
    </row>
    <row r="34" customFormat="false" ht="21.75" hidden="false" customHeight="true" outlineLevel="0" collapsed="false">
      <c r="B34" s="4" t="s">
        <v>36</v>
      </c>
      <c r="C34" s="12" t="n">
        <v>12</v>
      </c>
      <c r="E34" s="7" t="s">
        <v>37</v>
      </c>
    </row>
    <row r="35" customFormat="false" ht="21.75" hidden="false" customHeight="true" outlineLevel="0" collapsed="false">
      <c r="B35" s="4" t="s">
        <v>38</v>
      </c>
      <c r="C35" s="15" t="n">
        <f aca="false">IF(C32=0,"Fully funded! 🎉",C32/C34)</f>
        <v>1150</v>
      </c>
    </row>
    <row r="36" customFormat="false" ht="7.5" hidden="false" customHeight="true" outlineLevel="0" collapsed="false"/>
    <row r="37" customFormat="false" ht="21.75" hidden="false" customHeight="true" outlineLevel="0" collapsed="false">
      <c r="B37" s="19" t="s">
        <v>39</v>
      </c>
      <c r="C37" s="19"/>
      <c r="D37" s="19"/>
      <c r="E37" s="19"/>
      <c r="F37" s="19"/>
    </row>
    <row r="38" customFormat="false" ht="21.75" hidden="false" customHeight="true" outlineLevel="0" collapsed="false">
      <c r="B38" s="20" t="s">
        <v>40</v>
      </c>
      <c r="C38" s="21" t="s">
        <v>41</v>
      </c>
      <c r="D38" s="21"/>
      <c r="E38" s="21"/>
      <c r="F38" s="22" t="s">
        <v>42</v>
      </c>
    </row>
    <row r="39" customFormat="false" ht="21.75" hidden="false" customHeight="true" outlineLevel="0" collapsed="false">
      <c r="B39" s="23" t="s">
        <v>43</v>
      </c>
      <c r="C39" s="24" t="s">
        <v>44</v>
      </c>
      <c r="D39" s="24"/>
      <c r="E39" s="24"/>
      <c r="F39" s="22" t="s">
        <v>42</v>
      </c>
    </row>
    <row r="40" customFormat="false" ht="21.75" hidden="false" customHeight="true" outlineLevel="0" collapsed="false">
      <c r="B40" s="20" t="s">
        <v>45</v>
      </c>
      <c r="C40" s="21" t="s">
        <v>46</v>
      </c>
      <c r="D40" s="21"/>
      <c r="E40" s="21"/>
      <c r="F40" s="25" t="s">
        <v>47</v>
      </c>
    </row>
    <row r="41" customFormat="false" ht="21.75" hidden="false" customHeight="true" outlineLevel="0" collapsed="false">
      <c r="B41" s="23" t="s">
        <v>48</v>
      </c>
      <c r="C41" s="24" t="s">
        <v>49</v>
      </c>
      <c r="D41" s="24"/>
      <c r="E41" s="24"/>
      <c r="F41" s="26" t="s">
        <v>50</v>
      </c>
    </row>
    <row r="42" customFormat="false" ht="21.75" hidden="false" customHeight="true" outlineLevel="0" collapsed="false">
      <c r="B42" s="20" t="s">
        <v>51</v>
      </c>
      <c r="C42" s="21" t="s">
        <v>52</v>
      </c>
      <c r="D42" s="21"/>
      <c r="E42" s="21"/>
      <c r="F42" s="27" t="s">
        <v>53</v>
      </c>
    </row>
    <row r="43" customFormat="false" ht="21.75" hidden="false" customHeight="true" outlineLevel="0" collapsed="false">
      <c r="B43" s="23" t="s">
        <v>54</v>
      </c>
      <c r="C43" s="24" t="s">
        <v>55</v>
      </c>
      <c r="D43" s="24"/>
      <c r="E43" s="24"/>
      <c r="F43" s="27" t="s">
        <v>53</v>
      </c>
    </row>
    <row r="45" customFormat="false" ht="19.5" hidden="false" customHeight="true" outlineLevel="0" collapsed="false">
      <c r="B45" s="28" t="s">
        <v>56</v>
      </c>
      <c r="C45" s="28"/>
      <c r="D45" s="28"/>
      <c r="E45" s="28"/>
      <c r="F45" s="28"/>
    </row>
  </sheetData>
  <mergeCells count="14">
    <mergeCell ref="B2:F2"/>
    <mergeCell ref="B3:F3"/>
    <mergeCell ref="B5:F5"/>
    <mergeCell ref="B17:F17"/>
    <mergeCell ref="B24:F24"/>
    <mergeCell ref="B30:F30"/>
    <mergeCell ref="B37:F37"/>
    <mergeCell ref="C38:E38"/>
    <mergeCell ref="C39:E39"/>
    <mergeCell ref="C40:E40"/>
    <mergeCell ref="C41:E41"/>
    <mergeCell ref="C42:E42"/>
    <mergeCell ref="C43:E43"/>
    <mergeCell ref="B45:F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34AB7"/>
    <pageSetUpPr fitToPage="false"/>
  </sheetPr>
  <dimension ref="B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7" min="2" style="0" width="16"/>
    <col collapsed="false" customWidth="true" hidden="false" outlineLevel="0" max="8" min="8" style="0" width="2"/>
  </cols>
  <sheetData>
    <row r="1" customFormat="false" ht="6" hidden="false" customHeight="true" outlineLevel="0" collapsed="false"/>
    <row r="2" customFormat="false" ht="36" hidden="false" customHeight="true" outlineLevel="0" collapsed="false">
      <c r="B2" s="29" t="s">
        <v>57</v>
      </c>
      <c r="C2" s="29"/>
      <c r="D2" s="29"/>
      <c r="E2" s="29"/>
      <c r="F2" s="29"/>
      <c r="G2" s="29"/>
    </row>
    <row r="3" customFormat="false" ht="18" hidden="false" customHeight="true" outlineLevel="0" collapsed="false">
      <c r="B3" s="30" t="s">
        <v>58</v>
      </c>
      <c r="C3" s="30"/>
      <c r="D3" s="30"/>
      <c r="E3" s="30"/>
      <c r="F3" s="30"/>
      <c r="G3" s="30"/>
    </row>
    <row r="4" customFormat="false" ht="7.5" hidden="false" customHeight="true" outlineLevel="0" collapsed="false"/>
    <row r="5" customFormat="false" ht="18" hidden="false" customHeight="true" outlineLevel="0" collapsed="false">
      <c r="B5" s="31" t="s">
        <v>59</v>
      </c>
      <c r="C5" s="31"/>
      <c r="D5" s="31"/>
      <c r="E5" s="31"/>
      <c r="F5" s="31"/>
      <c r="G5" s="31"/>
    </row>
    <row r="6" customFormat="false" ht="7.5" hidden="false" customHeight="true" outlineLevel="0" collapsed="false"/>
    <row r="7" customFormat="false" ht="21.75" hidden="false" customHeight="true" outlineLevel="0" collapsed="false">
      <c r="B7" s="32" t="s">
        <v>60</v>
      </c>
      <c r="C7" s="32" t="s">
        <v>61</v>
      </c>
      <c r="D7" s="32" t="s">
        <v>62</v>
      </c>
      <c r="E7" s="32" t="s">
        <v>63</v>
      </c>
      <c r="F7" s="32" t="s">
        <v>64</v>
      </c>
      <c r="G7" s="32" t="s">
        <v>65</v>
      </c>
    </row>
    <row r="8" customFormat="false" ht="19.5" hidden="false" customHeight="true" outlineLevel="0" collapsed="false">
      <c r="B8" s="33" t="n">
        <v>1</v>
      </c>
      <c r="C8" s="34" t="n">
        <f aca="false">'📊 Calculator'!C31</f>
        <v>5000</v>
      </c>
      <c r="D8" s="35" t="n">
        <f aca="false">'📊 Calculator'!C35</f>
        <v>1150</v>
      </c>
      <c r="E8" s="36" t="n">
        <f aca="false">(C8+D8)*0.00375</f>
        <v>23.0625</v>
      </c>
      <c r="F8" s="37" t="n">
        <f aca="false">MIN(C8+D8+E8,'📊 Calculator'!C27)</f>
        <v>6173.0625</v>
      </c>
      <c r="G8" s="38" t="n">
        <f aca="false">F8/'📊 Calculator'!C27</f>
        <v>0.328354388297872</v>
      </c>
    </row>
    <row r="9" customFormat="false" ht="19.5" hidden="false" customHeight="true" outlineLevel="0" collapsed="false">
      <c r="B9" s="39" t="n">
        <v>2</v>
      </c>
      <c r="C9" s="40" t="n">
        <f aca="false">F8</f>
        <v>6173.0625</v>
      </c>
      <c r="D9" s="40" t="n">
        <f aca="false">D8</f>
        <v>1150</v>
      </c>
      <c r="E9" s="41" t="n">
        <f aca="false">(C9+D9)*0.00375</f>
        <v>27.461484375</v>
      </c>
      <c r="F9" s="42" t="n">
        <f aca="false">MIN(C9+D9+E9,'📊 Calculator'!C27)</f>
        <v>7350.523984375</v>
      </c>
      <c r="G9" s="43" t="n">
        <f aca="false">F9/'📊 Calculator'!C27</f>
        <v>0.390985318317819</v>
      </c>
    </row>
    <row r="10" customFormat="false" ht="19.5" hidden="false" customHeight="true" outlineLevel="0" collapsed="false">
      <c r="B10" s="33" t="n">
        <v>3</v>
      </c>
      <c r="C10" s="34" t="n">
        <f aca="false">F9</f>
        <v>7350.523984375</v>
      </c>
      <c r="D10" s="34" t="n">
        <f aca="false">D8</f>
        <v>1150</v>
      </c>
      <c r="E10" s="36" t="n">
        <f aca="false">(C10+D10)*0.00375</f>
        <v>31.8769649414062</v>
      </c>
      <c r="F10" s="37" t="n">
        <f aca="false">MIN(C10+D10+E10,'📊 Calculator'!C27)</f>
        <v>8532.40094931641</v>
      </c>
      <c r="G10" s="38" t="n">
        <f aca="false">F10/'📊 Calculator'!C27</f>
        <v>0.453851114325341</v>
      </c>
    </row>
    <row r="11" customFormat="false" ht="19.5" hidden="false" customHeight="true" outlineLevel="0" collapsed="false">
      <c r="B11" s="39" t="n">
        <v>4</v>
      </c>
      <c r="C11" s="40" t="n">
        <f aca="false">F10</f>
        <v>8532.40094931641</v>
      </c>
      <c r="D11" s="40" t="n">
        <f aca="false">D8</f>
        <v>1150</v>
      </c>
      <c r="E11" s="41" t="n">
        <f aca="false">(C11+D11)*0.00375</f>
        <v>36.3090035599365</v>
      </c>
      <c r="F11" s="42" t="n">
        <f aca="false">MIN(C11+D11+E11,'📊 Calculator'!C27)</f>
        <v>9718.70995287634</v>
      </c>
      <c r="G11" s="43" t="n">
        <f aca="false">F11/'📊 Calculator'!C27</f>
        <v>0.516952657067891</v>
      </c>
    </row>
    <row r="12" customFormat="false" ht="19.5" hidden="false" customHeight="true" outlineLevel="0" collapsed="false">
      <c r="B12" s="33" t="n">
        <v>5</v>
      </c>
      <c r="C12" s="34" t="n">
        <f aca="false">F11</f>
        <v>9718.70995287634</v>
      </c>
      <c r="D12" s="34" t="n">
        <f aca="false">D8</f>
        <v>1150</v>
      </c>
      <c r="E12" s="36" t="n">
        <f aca="false">(C12+D12)*0.00375</f>
        <v>40.7576623232863</v>
      </c>
      <c r="F12" s="37" t="n">
        <f aca="false">MIN(C12+D12+E12,'📊 Calculator'!C27)</f>
        <v>10909.4676151996</v>
      </c>
      <c r="G12" s="38" t="n">
        <f aca="false">F12/'📊 Calculator'!C27</f>
        <v>0.580290830595725</v>
      </c>
    </row>
    <row r="13" customFormat="false" ht="19.5" hidden="false" customHeight="true" outlineLevel="0" collapsed="false">
      <c r="B13" s="39" t="n">
        <v>6</v>
      </c>
      <c r="C13" s="40" t="n">
        <f aca="false">F12</f>
        <v>10909.4676151996</v>
      </c>
      <c r="D13" s="40" t="n">
        <f aca="false">D8</f>
        <v>1150</v>
      </c>
      <c r="E13" s="41" t="n">
        <f aca="false">(C13+D13)*0.00375</f>
        <v>45.2230035569986</v>
      </c>
      <c r="F13" s="42" t="n">
        <f aca="false">MIN(C13+D13+E13,'📊 Calculator'!C27)</f>
        <v>12104.6906187566</v>
      </c>
      <c r="G13" s="43" t="n">
        <f aca="false">F13/'📊 Calculator'!C27</f>
        <v>0.643866522274289</v>
      </c>
    </row>
    <row r="14" customFormat="false" ht="19.5" hidden="false" customHeight="true" outlineLevel="0" collapsed="false">
      <c r="B14" s="33" t="n">
        <v>7</v>
      </c>
      <c r="C14" s="34" t="n">
        <f aca="false">F13</f>
        <v>12104.6906187566</v>
      </c>
      <c r="D14" s="34" t="n">
        <f aca="false">D8</f>
        <v>1150</v>
      </c>
      <c r="E14" s="36" t="n">
        <f aca="false">(C14+D14)*0.00375</f>
        <v>49.7050898203374</v>
      </c>
      <c r="F14" s="37" t="n">
        <f aca="false">MIN(C14+D14+E14,'📊 Calculator'!C27)</f>
        <v>13304.395708577</v>
      </c>
      <c r="G14" s="38" t="n">
        <f aca="false">F14/'📊 Calculator'!C27</f>
        <v>0.707680622796647</v>
      </c>
    </row>
    <row r="15" customFormat="false" ht="19.5" hidden="false" customHeight="true" outlineLevel="0" collapsed="false">
      <c r="B15" s="39" t="n">
        <v>8</v>
      </c>
      <c r="C15" s="40" t="n">
        <f aca="false">F14</f>
        <v>13304.395708577</v>
      </c>
      <c r="D15" s="40" t="n">
        <f aca="false">D8</f>
        <v>1150</v>
      </c>
      <c r="E15" s="41" t="n">
        <f aca="false">(C15+D15)*0.00375</f>
        <v>54.2039839071636</v>
      </c>
      <c r="F15" s="42" t="n">
        <f aca="false">MIN(C15+D15+E15,'📊 Calculator'!C27)</f>
        <v>14508.5996924841</v>
      </c>
      <c r="G15" s="43" t="n">
        <f aca="false">F15/'📊 Calculator'!C27</f>
        <v>0.771734026195964</v>
      </c>
    </row>
    <row r="16" customFormat="false" ht="19.5" hidden="false" customHeight="true" outlineLevel="0" collapsed="false">
      <c r="B16" s="33" t="n">
        <v>9</v>
      </c>
      <c r="C16" s="34" t="n">
        <f aca="false">F15</f>
        <v>14508.5996924841</v>
      </c>
      <c r="D16" s="34" t="n">
        <f aca="false">D8</f>
        <v>1150</v>
      </c>
      <c r="E16" s="36" t="n">
        <f aca="false">(C16+D16)*0.00375</f>
        <v>58.7197488468155</v>
      </c>
      <c r="F16" s="37" t="n">
        <f aca="false">MIN(C16+D16+E16,'📊 Calculator'!C27)</f>
        <v>15717.3194413309</v>
      </c>
      <c r="G16" s="38" t="n">
        <f aca="false">F16/'📊 Calculator'!C27</f>
        <v>0.836027629858029</v>
      </c>
    </row>
    <row r="17" customFormat="false" ht="19.5" hidden="false" customHeight="true" outlineLevel="0" collapsed="false">
      <c r="B17" s="39" t="n">
        <v>10</v>
      </c>
      <c r="C17" s="40" t="n">
        <f aca="false">F16</f>
        <v>15717.3194413309</v>
      </c>
      <c r="D17" s="40" t="n">
        <f aca="false">D8</f>
        <v>1150</v>
      </c>
      <c r="E17" s="41" t="n">
        <f aca="false">(C17+D17)*0.00375</f>
        <v>63.252447904991</v>
      </c>
      <c r="F17" s="42" t="n">
        <f aca="false">MIN(C17+D17+E17,'📊 Calculator'!C27)</f>
        <v>16930.5718892359</v>
      </c>
      <c r="G17" s="43" t="n">
        <f aca="false">F17/'📊 Calculator'!C27</f>
        <v>0.900562334533826</v>
      </c>
    </row>
    <row r="18" customFormat="false" ht="19.5" hidden="false" customHeight="true" outlineLevel="0" collapsed="false">
      <c r="B18" s="33" t="n">
        <v>11</v>
      </c>
      <c r="C18" s="34" t="n">
        <f aca="false">F17</f>
        <v>16930.5718892359</v>
      </c>
      <c r="D18" s="34" t="n">
        <f aca="false">D8</f>
        <v>1150</v>
      </c>
      <c r="E18" s="36" t="n">
        <f aca="false">(C18+D18)*0.00375</f>
        <v>67.8021445846348</v>
      </c>
      <c r="F18" s="37" t="n">
        <f aca="false">MIN(C18+D18+E18,'📊 Calculator'!C27)</f>
        <v>18148.3740338206</v>
      </c>
      <c r="G18" s="38" t="n">
        <f aca="false">F18/'📊 Calculator'!C27</f>
        <v>0.965339044352158</v>
      </c>
    </row>
    <row r="19" customFormat="false" ht="19.5" hidden="false" customHeight="true" outlineLevel="0" collapsed="false">
      <c r="B19" s="39" t="n">
        <v>12</v>
      </c>
      <c r="C19" s="40" t="n">
        <f aca="false">F18</f>
        <v>18148.3740338206</v>
      </c>
      <c r="D19" s="40" t="n">
        <f aca="false">D8</f>
        <v>1150</v>
      </c>
      <c r="E19" s="41" t="n">
        <f aca="false">(C19+D19)*0.00375</f>
        <v>72.3689026268271</v>
      </c>
      <c r="F19" s="42" t="n">
        <f aca="false">MIN(C19+D19+E19,'📊 Calculator'!C27)</f>
        <v>18800</v>
      </c>
      <c r="G19" s="43" t="n">
        <f aca="false">F19/'📊 Calculator'!C27</f>
        <v>1</v>
      </c>
    </row>
    <row r="20" customFormat="false" ht="19.5" hidden="false" customHeight="true" outlineLevel="0" collapsed="false">
      <c r="B20" s="33" t="n">
        <v>13</v>
      </c>
      <c r="C20" s="34" t="n">
        <f aca="false">F19</f>
        <v>18800</v>
      </c>
      <c r="D20" s="34" t="n">
        <f aca="false">D8</f>
        <v>1150</v>
      </c>
      <c r="E20" s="36" t="n">
        <f aca="false">(C20+D20)*0.00375</f>
        <v>74.8125</v>
      </c>
      <c r="F20" s="37" t="n">
        <f aca="false">MIN(C20+D20+E20,'📊 Calculator'!C27)</f>
        <v>18800</v>
      </c>
      <c r="G20" s="38" t="n">
        <f aca="false">F20/'📊 Calculator'!C27</f>
        <v>1</v>
      </c>
    </row>
    <row r="21" customFormat="false" ht="19.5" hidden="false" customHeight="true" outlineLevel="0" collapsed="false">
      <c r="B21" s="39" t="n">
        <v>14</v>
      </c>
      <c r="C21" s="40" t="n">
        <f aca="false">F20</f>
        <v>18800</v>
      </c>
      <c r="D21" s="40" t="n">
        <f aca="false">D8</f>
        <v>1150</v>
      </c>
      <c r="E21" s="41" t="n">
        <f aca="false">(C21+D21)*0.00375</f>
        <v>74.8125</v>
      </c>
      <c r="F21" s="42" t="n">
        <f aca="false">MIN(C21+D21+E21,'📊 Calculator'!C27)</f>
        <v>18800</v>
      </c>
      <c r="G21" s="43" t="n">
        <f aca="false">F21/'📊 Calculator'!C27</f>
        <v>1</v>
      </c>
    </row>
    <row r="22" customFormat="false" ht="19.5" hidden="false" customHeight="true" outlineLevel="0" collapsed="false">
      <c r="B22" s="33" t="n">
        <v>15</v>
      </c>
      <c r="C22" s="34" t="n">
        <f aca="false">F21</f>
        <v>18800</v>
      </c>
      <c r="D22" s="34" t="n">
        <f aca="false">D8</f>
        <v>1150</v>
      </c>
      <c r="E22" s="36" t="n">
        <f aca="false">(C22+D22)*0.00375</f>
        <v>74.8125</v>
      </c>
      <c r="F22" s="37" t="n">
        <f aca="false">MIN(C22+D22+E22,'📊 Calculator'!C27)</f>
        <v>18800</v>
      </c>
      <c r="G22" s="38" t="n">
        <f aca="false">F22/'📊 Calculator'!C27</f>
        <v>1</v>
      </c>
    </row>
    <row r="23" customFormat="false" ht="19.5" hidden="false" customHeight="true" outlineLevel="0" collapsed="false">
      <c r="B23" s="39" t="n">
        <v>16</v>
      </c>
      <c r="C23" s="40" t="n">
        <f aca="false">F22</f>
        <v>18800</v>
      </c>
      <c r="D23" s="40" t="n">
        <f aca="false">D8</f>
        <v>1150</v>
      </c>
      <c r="E23" s="41" t="n">
        <f aca="false">(C23+D23)*0.00375</f>
        <v>74.8125</v>
      </c>
      <c r="F23" s="42" t="n">
        <f aca="false">MIN(C23+D23+E23,'📊 Calculator'!C27)</f>
        <v>18800</v>
      </c>
      <c r="G23" s="43" t="n">
        <f aca="false">F23/'📊 Calculator'!C27</f>
        <v>1</v>
      </c>
    </row>
    <row r="24" customFormat="false" ht="19.5" hidden="false" customHeight="true" outlineLevel="0" collapsed="false">
      <c r="B24" s="33" t="n">
        <v>17</v>
      </c>
      <c r="C24" s="34" t="n">
        <f aca="false">F23</f>
        <v>18800</v>
      </c>
      <c r="D24" s="34" t="n">
        <f aca="false">D8</f>
        <v>1150</v>
      </c>
      <c r="E24" s="36" t="n">
        <f aca="false">(C24+D24)*0.00375</f>
        <v>74.8125</v>
      </c>
      <c r="F24" s="37" t="n">
        <f aca="false">MIN(C24+D24+E24,'📊 Calculator'!C27)</f>
        <v>18800</v>
      </c>
      <c r="G24" s="38" t="n">
        <f aca="false">F24/'📊 Calculator'!C27</f>
        <v>1</v>
      </c>
    </row>
    <row r="25" customFormat="false" ht="19.5" hidden="false" customHeight="true" outlineLevel="0" collapsed="false">
      <c r="B25" s="39" t="n">
        <v>18</v>
      </c>
      <c r="C25" s="40" t="n">
        <f aca="false">F24</f>
        <v>18800</v>
      </c>
      <c r="D25" s="40" t="n">
        <f aca="false">D8</f>
        <v>1150</v>
      </c>
      <c r="E25" s="41" t="n">
        <f aca="false">(C25+D25)*0.00375</f>
        <v>74.8125</v>
      </c>
      <c r="F25" s="42" t="n">
        <f aca="false">MIN(C25+D25+E25,'📊 Calculator'!C27)</f>
        <v>18800</v>
      </c>
      <c r="G25" s="43" t="n">
        <f aca="false">F25/'📊 Calculator'!C27</f>
        <v>1</v>
      </c>
    </row>
    <row r="26" customFormat="false" ht="19.5" hidden="false" customHeight="true" outlineLevel="0" collapsed="false">
      <c r="B26" s="33" t="n">
        <v>19</v>
      </c>
      <c r="C26" s="34" t="n">
        <f aca="false">F25</f>
        <v>18800</v>
      </c>
      <c r="D26" s="34" t="n">
        <f aca="false">D8</f>
        <v>1150</v>
      </c>
      <c r="E26" s="36" t="n">
        <f aca="false">(C26+D26)*0.00375</f>
        <v>74.8125</v>
      </c>
      <c r="F26" s="37" t="n">
        <f aca="false">MIN(C26+D26+E26,'📊 Calculator'!C27)</f>
        <v>18800</v>
      </c>
      <c r="G26" s="38" t="n">
        <f aca="false">F26/'📊 Calculator'!C27</f>
        <v>1</v>
      </c>
    </row>
    <row r="27" customFormat="false" ht="19.5" hidden="false" customHeight="true" outlineLevel="0" collapsed="false">
      <c r="B27" s="39" t="n">
        <v>20</v>
      </c>
      <c r="C27" s="40" t="n">
        <f aca="false">F26</f>
        <v>18800</v>
      </c>
      <c r="D27" s="40" t="n">
        <f aca="false">D8</f>
        <v>1150</v>
      </c>
      <c r="E27" s="41" t="n">
        <f aca="false">(C27+D27)*0.00375</f>
        <v>74.8125</v>
      </c>
      <c r="F27" s="42" t="n">
        <f aca="false">MIN(C27+D27+E27,'📊 Calculator'!C27)</f>
        <v>18800</v>
      </c>
      <c r="G27" s="43" t="n">
        <f aca="false">F27/'📊 Calculator'!C27</f>
        <v>1</v>
      </c>
    </row>
    <row r="28" customFormat="false" ht="19.5" hidden="false" customHeight="true" outlineLevel="0" collapsed="false">
      <c r="B28" s="33" t="n">
        <v>21</v>
      </c>
      <c r="C28" s="34" t="n">
        <f aca="false">F27</f>
        <v>18800</v>
      </c>
      <c r="D28" s="34" t="n">
        <f aca="false">D8</f>
        <v>1150</v>
      </c>
      <c r="E28" s="36" t="n">
        <f aca="false">(C28+D28)*0.00375</f>
        <v>74.8125</v>
      </c>
      <c r="F28" s="37" t="n">
        <f aca="false">MIN(C28+D28+E28,'📊 Calculator'!C27)</f>
        <v>18800</v>
      </c>
      <c r="G28" s="38" t="n">
        <f aca="false">F28/'📊 Calculator'!C27</f>
        <v>1</v>
      </c>
    </row>
    <row r="29" customFormat="false" ht="19.5" hidden="false" customHeight="true" outlineLevel="0" collapsed="false">
      <c r="B29" s="39" t="n">
        <v>22</v>
      </c>
      <c r="C29" s="40" t="n">
        <f aca="false">F28</f>
        <v>18800</v>
      </c>
      <c r="D29" s="40" t="n">
        <f aca="false">D8</f>
        <v>1150</v>
      </c>
      <c r="E29" s="41" t="n">
        <f aca="false">(C29+D29)*0.00375</f>
        <v>74.8125</v>
      </c>
      <c r="F29" s="42" t="n">
        <f aca="false">MIN(C29+D29+E29,'📊 Calculator'!C27)</f>
        <v>18800</v>
      </c>
      <c r="G29" s="43" t="n">
        <f aca="false">F29/'📊 Calculator'!C27</f>
        <v>1</v>
      </c>
    </row>
    <row r="30" customFormat="false" ht="19.5" hidden="false" customHeight="true" outlineLevel="0" collapsed="false">
      <c r="B30" s="33" t="n">
        <v>23</v>
      </c>
      <c r="C30" s="34" t="n">
        <f aca="false">F29</f>
        <v>18800</v>
      </c>
      <c r="D30" s="34" t="n">
        <f aca="false">D8</f>
        <v>1150</v>
      </c>
      <c r="E30" s="36" t="n">
        <f aca="false">(C30+D30)*0.00375</f>
        <v>74.8125</v>
      </c>
      <c r="F30" s="37" t="n">
        <f aca="false">MIN(C30+D30+E30,'📊 Calculator'!C27)</f>
        <v>18800</v>
      </c>
      <c r="G30" s="38" t="n">
        <f aca="false">F30/'📊 Calculator'!C27</f>
        <v>1</v>
      </c>
    </row>
    <row r="31" customFormat="false" ht="19.5" hidden="false" customHeight="true" outlineLevel="0" collapsed="false">
      <c r="B31" s="39" t="n">
        <v>24</v>
      </c>
      <c r="C31" s="40" t="n">
        <f aca="false">F30</f>
        <v>18800</v>
      </c>
      <c r="D31" s="40" t="n">
        <f aca="false">D8</f>
        <v>1150</v>
      </c>
      <c r="E31" s="41" t="n">
        <f aca="false">(C31+D31)*0.00375</f>
        <v>74.8125</v>
      </c>
      <c r="F31" s="42" t="n">
        <f aca="false">MIN(C31+D31+E31,'📊 Calculator'!C27)</f>
        <v>18800</v>
      </c>
      <c r="G31" s="43" t="n">
        <f aca="false">F31/'📊 Calculator'!C27</f>
        <v>1</v>
      </c>
    </row>
    <row r="32" customFormat="false" ht="18" hidden="false" customHeight="true" outlineLevel="0" collapsed="false">
      <c r="B32" s="28" t="s">
        <v>66</v>
      </c>
      <c r="C32" s="28"/>
      <c r="D32" s="28"/>
      <c r="E32" s="28"/>
      <c r="F32" s="28"/>
      <c r="G32" s="28"/>
    </row>
  </sheetData>
  <mergeCells count="4">
    <mergeCell ref="B2:G2"/>
    <mergeCell ref="B3:G3"/>
    <mergeCell ref="B5:G5"/>
    <mergeCell ref="B32:G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54F0B"/>
    <pageSetUpPr fitToPage="false"/>
  </sheetPr>
  <dimension ref="B1:B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0"/>
    <col collapsed="false" customWidth="true" hidden="false" outlineLevel="0" max="3" min="3" style="0" width="2"/>
  </cols>
  <sheetData>
    <row r="1" customFormat="false" ht="6" hidden="false" customHeight="true" outlineLevel="0" collapsed="false"/>
    <row r="2" customFormat="false" ht="37.5" hidden="false" customHeight="true" outlineLevel="0" collapsed="false">
      <c r="B2" s="44" t="s">
        <v>67</v>
      </c>
    </row>
    <row r="3" customFormat="false" ht="25.5" hidden="false" customHeight="true" outlineLevel="0" collapsed="false">
      <c r="B3" s="45" t="s">
        <v>68</v>
      </c>
    </row>
    <row r="4" customFormat="false" ht="19.5" hidden="false" customHeight="true" outlineLevel="0" collapsed="false">
      <c r="B4" s="46" t="s">
        <v>69</v>
      </c>
    </row>
    <row r="5" customFormat="false" ht="7.5" hidden="false" customHeight="true" outlineLevel="0" collapsed="false">
      <c r="B5" s="47"/>
    </row>
    <row r="6" customFormat="false" ht="25.5" hidden="false" customHeight="true" outlineLevel="0" collapsed="false">
      <c r="B6" s="45" t="s">
        <v>70</v>
      </c>
    </row>
    <row r="7" customFormat="false" ht="19.5" hidden="false" customHeight="true" outlineLevel="0" collapsed="false">
      <c r="B7" s="46" t="s">
        <v>71</v>
      </c>
    </row>
    <row r="8" customFormat="false" ht="7.5" hidden="false" customHeight="true" outlineLevel="0" collapsed="false">
      <c r="B8" s="47"/>
    </row>
    <row r="9" customFormat="false" ht="25.5" hidden="false" customHeight="true" outlineLevel="0" collapsed="false">
      <c r="B9" s="48" t="s">
        <v>72</v>
      </c>
    </row>
    <row r="10" customFormat="false" ht="19.5" hidden="false" customHeight="true" outlineLevel="0" collapsed="false">
      <c r="B10" s="46" t="s">
        <v>73</v>
      </c>
    </row>
    <row r="11" customFormat="false" ht="19.5" hidden="false" customHeight="true" outlineLevel="0" collapsed="false">
      <c r="B11" s="47" t="s">
        <v>74</v>
      </c>
    </row>
    <row r="12" customFormat="false" ht="19.5" hidden="false" customHeight="true" outlineLevel="0" collapsed="false">
      <c r="B12" s="47" t="s">
        <v>75</v>
      </c>
    </row>
    <row r="13" customFormat="false" ht="19.5" hidden="false" customHeight="true" outlineLevel="0" collapsed="false">
      <c r="B13" s="47" t="s">
        <v>76</v>
      </c>
    </row>
    <row r="14" customFormat="false" ht="19.5" hidden="false" customHeight="true" outlineLevel="0" collapsed="false">
      <c r="B14" s="47" t="s">
        <v>77</v>
      </c>
    </row>
    <row r="15" customFormat="false" ht="7.5" hidden="false" customHeight="true" outlineLevel="0" collapsed="false">
      <c r="B15" s="47"/>
    </row>
    <row r="16" customFormat="false" ht="25.5" hidden="false" customHeight="true" outlineLevel="0" collapsed="false">
      <c r="B16" s="45" t="s">
        <v>78</v>
      </c>
    </row>
    <row r="17" customFormat="false" ht="19.5" hidden="false" customHeight="true" outlineLevel="0" collapsed="false">
      <c r="B17" s="47" t="s">
        <v>79</v>
      </c>
    </row>
    <row r="18" customFormat="false" ht="19.5" hidden="false" customHeight="true" outlineLevel="0" collapsed="false">
      <c r="B18" s="47" t="s">
        <v>80</v>
      </c>
    </row>
    <row r="19" customFormat="false" ht="19.5" hidden="false" customHeight="true" outlineLevel="0" collapsed="false">
      <c r="B19" s="47" t="s">
        <v>81</v>
      </c>
    </row>
    <row r="20" customFormat="false" ht="19.5" hidden="false" customHeight="true" outlineLevel="0" collapsed="false">
      <c r="B20" s="47" t="s">
        <v>82</v>
      </c>
    </row>
    <row r="21" customFormat="false" ht="19.5" hidden="false" customHeight="true" outlineLevel="0" collapsed="false">
      <c r="B21" s="47" t="s">
        <v>83</v>
      </c>
    </row>
    <row r="22" customFormat="false" ht="19.5" hidden="false" customHeight="true" outlineLevel="0" collapsed="false">
      <c r="B22" s="47" t="s">
        <v>84</v>
      </c>
    </row>
    <row r="23" customFormat="false" ht="7.5" hidden="false" customHeight="true" outlineLevel="0" collapsed="false">
      <c r="B23" s="47"/>
    </row>
    <row r="24" customFormat="false" ht="25.5" hidden="false" customHeight="true" outlineLevel="0" collapsed="false">
      <c r="B24" s="45" t="s">
        <v>85</v>
      </c>
    </row>
    <row r="25" customFormat="false" ht="19.5" hidden="false" customHeight="true" outlineLevel="0" collapsed="false">
      <c r="B25" s="47" t="s">
        <v>86</v>
      </c>
    </row>
    <row r="26" customFormat="false" ht="19.5" hidden="false" customHeight="true" outlineLevel="0" collapsed="false">
      <c r="B26" s="47" t="s">
        <v>87</v>
      </c>
    </row>
    <row r="27" customFormat="false" ht="19.5" hidden="false" customHeight="true" outlineLevel="0" collapsed="false">
      <c r="B27" s="47" t="s">
        <v>88</v>
      </c>
    </row>
    <row r="28" customFormat="false" ht="19.5" hidden="false" customHeight="true" outlineLevel="0" collapsed="false">
      <c r="B28" s="47" t="s">
        <v>89</v>
      </c>
    </row>
    <row r="29" customFormat="false" ht="19.5" hidden="false" customHeight="true" outlineLevel="0" collapsed="false">
      <c r="B29" s="47" t="s">
        <v>90</v>
      </c>
    </row>
    <row r="30" customFormat="false" ht="7.5" hidden="false" customHeight="true" outlineLevel="0" collapsed="false">
      <c r="B30" s="47"/>
    </row>
    <row r="31" customFormat="false" ht="25.5" hidden="false" customHeight="true" outlineLevel="0" collapsed="false">
      <c r="B31" s="48" t="s">
        <v>91</v>
      </c>
    </row>
    <row r="32" customFormat="false" ht="19.5" hidden="false" customHeight="true" outlineLevel="0" collapsed="false">
      <c r="B32" s="47" t="s">
        <v>92</v>
      </c>
    </row>
    <row r="33" customFormat="false" ht="19.5" hidden="false" customHeight="true" outlineLevel="0" collapsed="false">
      <c r="B33" s="47" t="s">
        <v>93</v>
      </c>
    </row>
    <row r="34" customFormat="false" ht="19.5" hidden="false" customHeight="true" outlineLevel="0" collapsed="false">
      <c r="B34" s="47" t="s">
        <v>94</v>
      </c>
    </row>
    <row r="35" customFormat="false" ht="19.5" hidden="false" customHeight="true" outlineLevel="0" collapsed="false">
      <c r="B35" s="47" t="s">
        <v>95</v>
      </c>
    </row>
    <row r="36" customFormat="false" ht="7.5" hidden="false" customHeight="true" outlineLevel="0" collapsed="false">
      <c r="B36" s="47"/>
    </row>
    <row r="37" customFormat="false" ht="25.5" hidden="false" customHeight="true" outlineLevel="0" collapsed="false">
      <c r="B37" s="45" t="s">
        <v>96</v>
      </c>
    </row>
    <row r="38" customFormat="false" ht="19.5" hidden="false" customHeight="true" outlineLevel="0" collapsed="false">
      <c r="B38" s="46" t="s">
        <v>97</v>
      </c>
    </row>
    <row r="39" customFormat="false" ht="19.5" hidden="false" customHeight="true" outlineLevel="0" collapsed="false">
      <c r="B39" s="47" t="s">
        <v>98</v>
      </c>
    </row>
    <row r="40" customFormat="false" ht="19.5" hidden="false" customHeight="true" outlineLevel="0" collapsed="false">
      <c r="B40" s="47" t="s">
        <v>99</v>
      </c>
    </row>
    <row r="41" customFormat="false" ht="19.5" hidden="false" customHeight="true" outlineLevel="0" collapsed="false">
      <c r="B41" s="47" t="s">
        <v>100</v>
      </c>
    </row>
    <row r="42" customFormat="false" ht="7.5" hidden="false" customHeight="true" outlineLevel="0" collapsed="false">
      <c r="B42" s="47"/>
    </row>
    <row r="43" customFormat="false" ht="19.5" hidden="false" customHeight="true" outlineLevel="0" collapsed="false">
      <c r="B43" s="49" t="s">
        <v>101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2026-04-11T18:01:00Z</dcterms:created>
  <dc:creator>openpyxl</dc:creator>
  <dc:description/>
  <dc:language>en-US</dc:language>
  <cp:lastModifiedBy/>
  <dcterms:modified xsi:type="dcterms:W3CDTF">2026-04-11T18:01:00Z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